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610" windowHeight="7680"/>
  </bookViews>
  <sheets>
    <sheet name="combined MTF" sheetId="4" r:id="rId1"/>
    <sheet name="absorption length" sheetId="5" r:id="rId2"/>
    <sheet name="history record" sheetId="6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B10" i="4" l="1"/>
  <c r="D17" i="4" l="1"/>
  <c r="G17" i="4" l="1"/>
  <c r="F13" i="4" l="1"/>
  <c r="H13" i="4" s="1"/>
  <c r="B13" i="4" s="1"/>
  <c r="C18" i="4" l="1"/>
  <c r="D18" i="4" s="1"/>
  <c r="C19" i="4" l="1"/>
  <c r="G18" i="4"/>
  <c r="C20" i="4" l="1"/>
  <c r="D19" i="4"/>
  <c r="G19" i="4"/>
  <c r="G20" i="4" l="1"/>
  <c r="D20" i="4"/>
  <c r="C21" i="4"/>
  <c r="C22" i="4" s="1"/>
  <c r="G22" i="4" l="1"/>
  <c r="D22" i="4"/>
  <c r="G21" i="4"/>
  <c r="D21" i="4"/>
  <c r="C23" i="4"/>
  <c r="G23" i="4" l="1"/>
  <c r="D23" i="4"/>
  <c r="C24" i="4"/>
  <c r="G24" i="4" l="1"/>
  <c r="D24" i="4"/>
  <c r="C25" i="4"/>
  <c r="G25" i="4" l="1"/>
  <c r="D25" i="4"/>
  <c r="C26" i="4"/>
  <c r="G26" i="4" l="1"/>
  <c r="D26" i="4"/>
  <c r="C27" i="4"/>
  <c r="G27" i="4" l="1"/>
  <c r="D27" i="4"/>
  <c r="C28" i="4"/>
  <c r="G28" i="4" l="1"/>
  <c r="D28" i="4"/>
  <c r="C29" i="4"/>
  <c r="G29" i="4" l="1"/>
  <c r="D29" i="4"/>
  <c r="C30" i="4"/>
  <c r="G30" i="4" l="1"/>
  <c r="D30" i="4"/>
  <c r="C31" i="4"/>
  <c r="G31" i="4" l="1"/>
  <c r="D31" i="4"/>
  <c r="C32" i="4"/>
  <c r="G32" i="4" l="1"/>
  <c r="D32" i="4"/>
  <c r="C33" i="4"/>
  <c r="G33" i="4" l="1"/>
  <c r="D33" i="4"/>
  <c r="C34" i="4"/>
  <c r="G34" i="4" l="1"/>
  <c r="D34" i="4"/>
  <c r="C35" i="4"/>
  <c r="G35" i="4" l="1"/>
  <c r="D35" i="4"/>
  <c r="C36" i="4"/>
  <c r="G36" i="4" l="1"/>
  <c r="D36" i="4"/>
  <c r="C37" i="4"/>
  <c r="G37" i="4" l="1"/>
  <c r="G14" i="4" s="1"/>
  <c r="D37" i="4"/>
  <c r="E23" i="4" l="1"/>
  <c r="E31" i="4"/>
  <c r="E24" i="4"/>
  <c r="E32" i="4"/>
  <c r="E17" i="4"/>
  <c r="E25" i="4"/>
  <c r="E33" i="4"/>
  <c r="E18" i="4"/>
  <c r="E26" i="4"/>
  <c r="E34" i="4"/>
  <c r="E19" i="4"/>
  <c r="E27" i="4"/>
  <c r="E35" i="4"/>
  <c r="E20" i="4"/>
  <c r="E28" i="4"/>
  <c r="E36" i="4"/>
  <c r="E21" i="4"/>
  <c r="E29" i="4"/>
  <c r="E37" i="4"/>
  <c r="E22" i="4"/>
  <c r="E30" i="4"/>
  <c r="F36" i="4" l="1"/>
  <c r="H36" i="4" s="1"/>
  <c r="F18" i="4"/>
  <c r="H18" i="4" s="1"/>
  <c r="F20" i="4"/>
  <c r="H20" i="4" s="1"/>
  <c r="F25" i="4"/>
  <c r="H25" i="4" s="1"/>
  <c r="F30" i="4"/>
  <c r="H30" i="4" s="1"/>
  <c r="F35" i="4"/>
  <c r="H35" i="4" s="1"/>
  <c r="F17" i="4"/>
  <c r="H17" i="4" s="1"/>
  <c r="F22" i="4"/>
  <c r="H22" i="4" s="1"/>
  <c r="F27" i="4"/>
  <c r="H27" i="4" s="1"/>
  <c r="F32" i="4"/>
  <c r="H32" i="4" s="1"/>
  <c r="F37" i="4"/>
  <c r="H37" i="4" s="1"/>
  <c r="F19" i="4"/>
  <c r="H19" i="4" s="1"/>
  <c r="F24" i="4"/>
  <c r="H24" i="4" s="1"/>
  <c r="F28" i="4"/>
  <c r="H28" i="4" s="1"/>
  <c r="F29" i="4"/>
  <c r="H29" i="4" s="1"/>
  <c r="F34" i="4"/>
  <c r="H34" i="4" s="1"/>
  <c r="F31" i="4"/>
  <c r="H31" i="4" s="1"/>
  <c r="F33" i="4"/>
  <c r="H33" i="4" s="1"/>
  <c r="F21" i="4"/>
  <c r="H21" i="4" s="1"/>
  <c r="F26" i="4"/>
  <c r="H26" i="4" s="1"/>
  <c r="F23" i="4"/>
  <c r="H23" i="4" s="1"/>
  <c r="H14" i="4" l="1"/>
  <c r="H15" i="4" l="1"/>
  <c r="B15" i="4" s="1"/>
  <c r="B11" i="4" l="1"/>
</calcChain>
</file>

<file path=xl/sharedStrings.xml><?xml version="1.0" encoding="utf-8"?>
<sst xmlns="http://schemas.openxmlformats.org/spreadsheetml/2006/main" count="27" uniqueCount="27">
  <si>
    <t>total Si Thickness [µm]</t>
  </si>
  <si>
    <t>diode + depletion thickness [µm]</t>
  </si>
  <si>
    <t>gap between effective diodes incl depletion [µm]</t>
  </si>
  <si>
    <t>depth from top [µm]</t>
  </si>
  <si>
    <t>pixel pitch [µm]</t>
  </si>
  <si>
    <t>absorption</t>
  </si>
  <si>
    <t>sums</t>
  </si>
  <si>
    <t>weighted MTF for sheet</t>
  </si>
  <si>
    <t>overall MTF</t>
  </si>
  <si>
    <t>calculation case sheet+diffusion+absorptionlength</t>
  </si>
  <si>
    <t>eff diode fraction</t>
  </si>
  <si>
    <t>trapezoidal diode sheet MTF</t>
  </si>
  <si>
    <t>BSI (yes=1 no=0]</t>
  </si>
  <si>
    <t>FSI or BSI mirror (yes=1 no=0)</t>
  </si>
  <si>
    <t>depth from plane</t>
  </si>
  <si>
    <t>spread/pitch</t>
  </si>
  <si>
    <t>wvl</t>
  </si>
  <si>
    <t>L</t>
  </si>
  <si>
    <t>[um]</t>
  </si>
  <si>
    <t>[nm]</t>
  </si>
  <si>
    <t>MTF model history record</t>
  </si>
  <si>
    <t>absorption lenght [µm]</t>
  </si>
  <si>
    <t>MTF factor @ depth</t>
  </si>
  <si>
    <t>B.Dierickx</t>
  </si>
  <si>
    <t>wavelength [nm] (+/-50nm)</t>
  </si>
  <si>
    <t>diffusion MTF weighted over depth (factor)</t>
  </si>
  <si>
    <t>presented at IISW Hiroshima Japan, June 2017.  Poster 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</si>
</sst>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9E7A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10" fontId="0" fillId="0" borderId="0" xfId="0" applyNumberFormat="1"/>
    <xf numFmtId="164" fontId="0" fillId="0" borderId="0" xfId="0" applyNumberFormat="1"/>
    <xf numFmtId="164" fontId="0" fillId="0" borderId="0" xfId="0" applyNumberFormat="1" applyFont="1"/>
    <xf numFmtId="0" fontId="0" fillId="0" borderId="0" xfId="0" applyFont="1"/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4" fillId="0" borderId="3" xfId="0" applyFont="1" applyBorder="1"/>
    <xf numFmtId="0" fontId="2" fillId="4" borderId="0" xfId="0" applyFont="1" applyFill="1"/>
    <xf numFmtId="164" fontId="0" fillId="0" borderId="0" xfId="0" applyNumberFormat="1" applyFill="1"/>
    <xf numFmtId="0" fontId="0" fillId="0" borderId="0" xfId="0" applyFill="1"/>
    <xf numFmtId="0" fontId="5" fillId="4" borderId="0" xfId="0" applyFont="1" applyFill="1"/>
    <xf numFmtId="0" fontId="4" fillId="0" borderId="0" xfId="0" applyFont="1"/>
    <xf numFmtId="0" fontId="2" fillId="0" borderId="0" xfId="0" applyFont="1" applyFill="1"/>
    <xf numFmtId="0" fontId="4" fillId="0" borderId="1" xfId="0" applyFont="1" applyBorder="1"/>
    <xf numFmtId="164" fontId="2" fillId="0" borderId="0" xfId="0" applyNumberFormat="1" applyFont="1" applyFill="1"/>
    <xf numFmtId="0" fontId="0" fillId="5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Font="1" applyAlignment="1">
      <alignment horizontal="left"/>
    </xf>
    <xf numFmtId="165" fontId="0" fillId="0" borderId="0" xfId="0" applyNumberFormat="1"/>
    <xf numFmtId="165" fontId="6" fillId="0" borderId="0" xfId="0" applyNumberFormat="1" applyFont="1"/>
    <xf numFmtId="165" fontId="7" fillId="0" borderId="0" xfId="0" applyNumberFormat="1" applyFont="1"/>
    <xf numFmtId="165" fontId="8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4" fillId="0" borderId="0" xfId="0" applyNumberFormat="1" applyFont="1"/>
    <xf numFmtId="0" fontId="11" fillId="2" borderId="0" xfId="0" applyFont="1" applyFill="1" applyProtection="1">
      <protection locked="0"/>
    </xf>
    <xf numFmtId="0" fontId="11" fillId="6" borderId="0" xfId="0" applyFont="1" applyFill="1" applyProtection="1">
      <protection locked="0"/>
    </xf>
    <xf numFmtId="164" fontId="11" fillId="3" borderId="0" xfId="0" applyNumberFormat="1" applyFont="1" applyFill="1" applyProtection="1"/>
    <xf numFmtId="164" fontId="13" fillId="0" borderId="0" xfId="0" applyNumberFormat="1" applyFont="1"/>
    <xf numFmtId="164" fontId="12" fillId="7" borderId="4" xfId="0" applyNumberFormat="1" applyFont="1" applyFill="1" applyBorder="1"/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C9E7A7"/>
      <color rgb="FF0000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869226573950983E-2"/>
          <c:y val="5.6935998384817284E-2"/>
          <c:w val="0.88596908341002834"/>
          <c:h val="0.81459398344437717"/>
        </c:manualLayout>
      </c:layout>
      <c:scatterChart>
        <c:scatterStyle val="lineMarker"/>
        <c:varyColors val="0"/>
        <c:ser>
          <c:idx val="0"/>
          <c:order val="0"/>
          <c:tx>
            <c:strRef>
              <c:f>'combined MTF'!$E$16</c:f>
              <c:strCache>
                <c:ptCount val="1"/>
                <c:pt idx="0">
                  <c:v>spread/pitch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xVal>
            <c:numRef>
              <c:f>'combined MTF'!$C$17:$C$37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'combined MTF'!$E$17:$E$37</c:f>
              <c:numCache>
                <c:formatCode>0.000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0.21794494717703369</c:v>
                </c:pt>
                <c:pt idx="12">
                  <c:v>0.3</c:v>
                </c:pt>
                <c:pt idx="13">
                  <c:v>0.35707142142714254</c:v>
                </c:pt>
                <c:pt idx="14">
                  <c:v>0.4</c:v>
                </c:pt>
                <c:pt idx="15">
                  <c:v>0.43301270189221935</c:v>
                </c:pt>
                <c:pt idx="16">
                  <c:v>0.45825756949558399</c:v>
                </c:pt>
                <c:pt idx="17">
                  <c:v>0.47696960070847283</c:v>
                </c:pt>
                <c:pt idx="18">
                  <c:v>0.4898979485566356</c:v>
                </c:pt>
                <c:pt idx="19">
                  <c:v>0.49749371855330998</c:v>
                </c:pt>
                <c:pt idx="20">
                  <c:v>0.5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'combined MTF'!$F$16</c:f>
              <c:strCache>
                <c:ptCount val="1"/>
                <c:pt idx="0">
                  <c:v>MTF factor @ depth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'combined MTF'!$C$17:$C$37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'combined MTF'!$F$17:$F$37</c:f>
              <c:numCache>
                <c:formatCode>0.000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0.79104287865283562</c:v>
                </c:pt>
                <c:pt idx="12">
                  <c:v>0.64138062595515377</c:v>
                </c:pt>
                <c:pt idx="13">
                  <c:v>0.53302482465165912</c:v>
                </c:pt>
                <c:pt idx="14">
                  <c:v>0.4540407387272451</c:v>
                </c:pt>
                <c:pt idx="15">
                  <c:v>0.39642222436253027</c:v>
                </c:pt>
                <c:pt idx="16">
                  <c:v>0.35476188461766323</c:v>
                </c:pt>
                <c:pt idx="17">
                  <c:v>0.32541060286748574</c:v>
                </c:pt>
                <c:pt idx="18">
                  <c:v>0.30594420565033942</c:v>
                </c:pt>
                <c:pt idx="19">
                  <c:v>0.29482788174310071</c:v>
                </c:pt>
                <c:pt idx="20">
                  <c:v>0.29121293321402086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'combined MTF'!$G$16</c:f>
              <c:strCache>
                <c:ptCount val="1"/>
                <c:pt idx="0">
                  <c:v>absorption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'combined MTF'!$C$17:$C$37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'combined MTF'!$G$17:$G$37</c:f>
              <c:numCache>
                <c:formatCode>General</c:formatCode>
                <c:ptCount val="21"/>
                <c:pt idx="0">
                  <c:v>0.20594088933506033</c:v>
                </c:pt>
                <c:pt idx="1">
                  <c:v>0.2072726884116608</c:v>
                </c:pt>
                <c:pt idx="2">
                  <c:v>0.21128531086357485</c:v>
                </c:pt>
                <c:pt idx="3">
                  <c:v>0.21803065514470799</c:v>
                </c:pt>
                <c:pt idx="4">
                  <c:v>0.22759596418495109</c:v>
                </c:pt>
                <c:pt idx="5">
                  <c:v>0.24010495377273569</c:v>
                </c:pt>
                <c:pt idx="6">
                  <c:v>0.25571941267022574</c:v>
                </c:pt>
                <c:pt idx="7">
                  <c:v>0.27464129515671393</c:v>
                </c:pt>
                <c:pt idx="8">
                  <c:v>0.29711533306476079</c:v>
                </c:pt>
                <c:pt idx="9">
                  <c:v>0.32343220109262616</c:v>
                </c:pt>
                <c:pt idx="10">
                  <c:v>0.35393227633251051</c:v>
                </c:pt>
                <c:pt idx="11">
                  <c:v>0.38901004063958972</c:v>
                </c:pt>
                <c:pt idx="12">
                  <c:v>0.42911918278120098</c:v>
                </c:pt>
                <c:pt idx="13">
                  <c:v>0.47477846635635473</c:v>
                </c:pt>
                <c:pt idx="14">
                  <c:v>0.52657843938006599</c:v>
                </c:pt>
                <c:pt idx="15">
                  <c:v>0.58518907231292339</c:v>
                </c:pt>
                <c:pt idx="16">
                  <c:v>0.6513684233246374</c:v>
                </c:pt>
                <c:pt idx="17">
                  <c:v>0.72597244286634954</c:v>
                </c:pt>
                <c:pt idx="18">
                  <c:v>0.80996604436207331</c:v>
                </c:pt>
                <c:pt idx="19">
                  <c:v>0.9044355842053694</c:v>
                </c:pt>
                <c:pt idx="20">
                  <c:v>1.0106029124750289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'combined MTF'!$H$16</c:f>
              <c:strCache>
                <c:ptCount val="1"/>
                <c:pt idx="0">
                  <c:v>weighted MTF for sheet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xVal>
            <c:numRef>
              <c:f>'combined MTF'!$C$17:$C$37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</c:numCache>
            </c:numRef>
          </c:xVal>
          <c:yVal>
            <c:numRef>
              <c:f>'combined MTF'!$H$17:$H$37</c:f>
              <c:numCache>
                <c:formatCode>General</c:formatCode>
                <c:ptCount val="21"/>
                <c:pt idx="0">
                  <c:v>0.20594088933506033</c:v>
                </c:pt>
                <c:pt idx="1">
                  <c:v>0.2072726884116608</c:v>
                </c:pt>
                <c:pt idx="2">
                  <c:v>0.21128531086357485</c:v>
                </c:pt>
                <c:pt idx="3">
                  <c:v>0.21803065514470799</c:v>
                </c:pt>
                <c:pt idx="4">
                  <c:v>0.22759596418495109</c:v>
                </c:pt>
                <c:pt idx="5">
                  <c:v>0.24010495377273569</c:v>
                </c:pt>
                <c:pt idx="6">
                  <c:v>0.25571941267022574</c:v>
                </c:pt>
                <c:pt idx="7">
                  <c:v>0.27464129515671393</c:v>
                </c:pt>
                <c:pt idx="8">
                  <c:v>0.29711533306476079</c:v>
                </c:pt>
                <c:pt idx="9">
                  <c:v>0.32343220109262616</c:v>
                </c:pt>
                <c:pt idx="10">
                  <c:v>0.35393227633251051</c:v>
                </c:pt>
                <c:pt idx="11">
                  <c:v>0.30772362237239764</c:v>
                </c:pt>
                <c:pt idx="12">
                  <c:v>0.27522873006157073</c:v>
                </c:pt>
                <c:pt idx="13">
                  <c:v>0.2530687087779796</c:v>
                </c:pt>
                <c:pt idx="14">
                  <c:v>0.23908806361396501</c:v>
                </c:pt>
                <c:pt idx="15">
                  <c:v>0.23198195371893468</c:v>
                </c:pt>
                <c:pt idx="16">
                  <c:v>0.23108068943908422</c:v>
                </c:pt>
                <c:pt idx="17">
                  <c:v>0.23623913029832017</c:v>
                </c:pt>
                <c:pt idx="18">
                  <c:v>0.24780441804610209</c:v>
                </c:pt>
                <c:pt idx="19">
                  <c:v>0.26665282746435287</c:v>
                </c:pt>
                <c:pt idx="20">
                  <c:v>0.29430063845648557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2096"/>
        <c:axId val="166848904"/>
      </c:scatterChart>
      <c:valAx>
        <c:axId val="16857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6848904"/>
        <c:crosses val="autoZero"/>
        <c:crossBetween val="midCat"/>
      </c:valAx>
      <c:valAx>
        <c:axId val="166848904"/>
        <c:scaling>
          <c:orientation val="minMax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857209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38257575757575762"/>
          <c:y val="7.0657583777131591E-2"/>
          <c:w val="0.34145021645021645"/>
          <c:h val="0.2950610426808681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absorption [µm]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[1]table!$C$2</c:f>
              <c:strCache>
                <c:ptCount val="1"/>
                <c:pt idx="0">
                  <c:v>[um]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[1]table!$B$3:$B$21</c:f>
              <c:numCache>
                <c:formatCode>General</c:formatCode>
                <c:ptCount val="19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</c:numCache>
            </c:numRef>
          </c:xVal>
          <c:yVal>
            <c:numRef>
              <c:f>[1]table!$C$3:$C$21</c:f>
              <c:numCache>
                <c:formatCode>General</c:formatCode>
                <c:ptCount val="19"/>
                <c:pt idx="0">
                  <c:v>5.4630347249713749E-3</c:v>
                </c:pt>
                <c:pt idx="1">
                  <c:v>5.477524197977846E-3</c:v>
                </c:pt>
                <c:pt idx="2">
                  <c:v>5.669232333180908E-3</c:v>
                </c:pt>
                <c:pt idx="3">
                  <c:v>9.3235297879516212E-3</c:v>
                </c:pt>
                <c:pt idx="4">
                  <c:v>8.0701528553068461E-2</c:v>
                </c:pt>
                <c:pt idx="5">
                  <c:v>0.23343186908660021</c:v>
                </c:pt>
                <c:pt idx="6">
                  <c:v>0.54295875378011282</c:v>
                </c:pt>
                <c:pt idx="7">
                  <c:v>1.0630568398868832</c:v>
                </c:pt>
                <c:pt idx="8">
                  <c:v>1.880798957783046</c:v>
                </c:pt>
                <c:pt idx="9">
                  <c:v>3.0076597258129203</c:v>
                </c:pt>
                <c:pt idx="10">
                  <c:v>4.398865788360057</c:v>
                </c:pt>
                <c:pt idx="11">
                  <c:v>6.3681871606464773</c:v>
                </c:pt>
                <c:pt idx="12">
                  <c:v>9.0354534837895653</c:v>
                </c:pt>
                <c:pt idx="13">
                  <c:v>14.5492988691029</c:v>
                </c:pt>
                <c:pt idx="14">
                  <c:v>18.367563316862647</c:v>
                </c:pt>
                <c:pt idx="15">
                  <c:v>24.003970222756536</c:v>
                </c:pt>
                <c:pt idx="16">
                  <c:v>33.16293129971077</c:v>
                </c:pt>
                <c:pt idx="17">
                  <c:v>50.647532559005015</c:v>
                </c:pt>
                <c:pt idx="18">
                  <c:v>97.26872128265876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842240"/>
        <c:axId val="166846552"/>
      </c:scatterChart>
      <c:valAx>
        <c:axId val="166842240"/>
        <c:scaling>
          <c:orientation val="minMax"/>
          <c:min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846552"/>
        <c:crosses val="autoZero"/>
        <c:crossBetween val="midCat"/>
      </c:valAx>
      <c:valAx>
        <c:axId val="166846552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842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1</xdr:row>
      <xdr:rowOff>28575</xdr:rowOff>
    </xdr:from>
    <xdr:to>
      <xdr:col>6</xdr:col>
      <xdr:colOff>171450</xdr:colOff>
      <xdr:row>20</xdr:row>
      <xdr:rowOff>43815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15</xdr:row>
      <xdr:rowOff>75341</xdr:rowOff>
    </xdr:from>
    <xdr:to>
      <xdr:col>2</xdr:col>
      <xdr:colOff>238124</xdr:colOff>
      <xdr:row>30</xdr:row>
      <xdr:rowOff>52394</xdr:rowOff>
    </xdr:to>
    <xdr:pic>
      <xdr:nvPicPr>
        <xdr:cNvPr id="5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8596"/>
          <a:ext cx="4103542" cy="2872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0</xdr:row>
      <xdr:rowOff>175260</xdr:rowOff>
    </xdr:from>
    <xdr:to>
      <xdr:col>8</xdr:col>
      <xdr:colOff>601980</xdr:colOff>
      <xdr:row>20</xdr:row>
      <xdr:rowOff>160020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r&amp;d\internal%20r&amp;d\MTF%20model\20150312%20Absorption%20length%20silicon%20200-1100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numbers"/>
      <sheetName val="formulas"/>
      <sheetName val="nice table"/>
    </sheetNames>
    <sheetDataSet>
      <sheetData sheetId="0">
        <row r="2">
          <cell r="C2" t="str">
            <v>[um]</v>
          </cell>
        </row>
        <row r="3">
          <cell r="B3">
            <v>200</v>
          </cell>
          <cell r="C3">
            <v>5.4630347249713749E-3</v>
          </cell>
        </row>
        <row r="4">
          <cell r="B4">
            <v>250</v>
          </cell>
          <cell r="C4">
            <v>5.477524197977846E-3</v>
          </cell>
        </row>
        <row r="5">
          <cell r="B5">
            <v>300</v>
          </cell>
          <cell r="C5">
            <v>5.669232333180908E-3</v>
          </cell>
        </row>
        <row r="6">
          <cell r="B6">
            <v>350</v>
          </cell>
          <cell r="C6">
            <v>9.3235297879516212E-3</v>
          </cell>
        </row>
        <row r="7">
          <cell r="B7">
            <v>400</v>
          </cell>
          <cell r="C7">
            <v>8.0701528553068461E-2</v>
          </cell>
        </row>
        <row r="8">
          <cell r="B8">
            <v>450</v>
          </cell>
          <cell r="C8">
            <v>0.23343186908660021</v>
          </cell>
        </row>
        <row r="9">
          <cell r="B9">
            <v>500</v>
          </cell>
          <cell r="C9">
            <v>0.54295875378011282</v>
          </cell>
        </row>
        <row r="10">
          <cell r="B10">
            <v>550</v>
          </cell>
          <cell r="C10">
            <v>1.0630568398868832</v>
          </cell>
        </row>
        <row r="11">
          <cell r="B11">
            <v>600</v>
          </cell>
          <cell r="C11">
            <v>1.880798957783046</v>
          </cell>
        </row>
        <row r="12">
          <cell r="B12">
            <v>650</v>
          </cell>
          <cell r="C12">
            <v>3.0076597258129203</v>
          </cell>
        </row>
        <row r="13">
          <cell r="B13">
            <v>700</v>
          </cell>
          <cell r="C13">
            <v>4.398865788360057</v>
          </cell>
        </row>
        <row r="14">
          <cell r="B14">
            <v>750</v>
          </cell>
          <cell r="C14">
            <v>6.3681871606464773</v>
          </cell>
        </row>
        <row r="15">
          <cell r="B15">
            <v>800</v>
          </cell>
          <cell r="C15">
            <v>9.0354534837895653</v>
          </cell>
        </row>
        <row r="16">
          <cell r="B16">
            <v>850</v>
          </cell>
          <cell r="C16">
            <v>14.5492988691029</v>
          </cell>
        </row>
        <row r="17">
          <cell r="B17">
            <v>900</v>
          </cell>
          <cell r="C17">
            <v>18.367563316862647</v>
          </cell>
        </row>
        <row r="18">
          <cell r="B18">
            <v>950</v>
          </cell>
          <cell r="C18">
            <v>24.003970222756536</v>
          </cell>
        </row>
        <row r="19">
          <cell r="B19">
            <v>1000</v>
          </cell>
          <cell r="C19">
            <v>33.16293129971077</v>
          </cell>
        </row>
        <row r="20">
          <cell r="B20">
            <v>1050</v>
          </cell>
          <cell r="C20">
            <v>50.647532559005015</v>
          </cell>
        </row>
        <row r="21">
          <cell r="B21">
            <v>1100</v>
          </cell>
          <cell r="C21">
            <v>97.26872128265876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selection activeCell="B7" sqref="B7"/>
    </sheetView>
  </sheetViews>
  <sheetFormatPr defaultRowHeight="15" x14ac:dyDescent="0.25"/>
  <cols>
    <col min="1" max="1" width="47.28515625" customWidth="1"/>
    <col min="3" max="3" width="16.140625" customWidth="1"/>
    <col min="4" max="4" width="15.28515625" customWidth="1"/>
    <col min="5" max="5" width="13.7109375" customWidth="1"/>
    <col min="6" max="6" width="15.140625" style="3" customWidth="1"/>
    <col min="7" max="7" width="11.7109375" customWidth="1"/>
    <col min="8" max="8" width="12" bestFit="1" customWidth="1"/>
  </cols>
  <sheetData>
    <row r="1" spans="1:8" s="1" customFormat="1" x14ac:dyDescent="0.25">
      <c r="A1" s="1" t="s">
        <v>9</v>
      </c>
    </row>
    <row r="2" spans="1:8" s="1" customFormat="1" x14ac:dyDescent="0.25"/>
    <row r="3" spans="1:8" ht="15.75" x14ac:dyDescent="0.25">
      <c r="A3" t="s">
        <v>0</v>
      </c>
      <c r="B3" s="32">
        <v>10</v>
      </c>
      <c r="C3" s="4"/>
      <c r="D3" s="5"/>
    </row>
    <row r="4" spans="1:8" ht="15.75" x14ac:dyDescent="0.25">
      <c r="A4" t="s">
        <v>1</v>
      </c>
      <c r="B4" s="32">
        <v>5</v>
      </c>
      <c r="C4" s="5"/>
      <c r="D4" s="5"/>
    </row>
    <row r="5" spans="1:8" ht="15.75" x14ac:dyDescent="0.25">
      <c r="A5" s="18" t="s">
        <v>12</v>
      </c>
      <c r="B5" s="33">
        <v>1</v>
      </c>
      <c r="C5" s="4"/>
      <c r="D5" s="5"/>
    </row>
    <row r="6" spans="1:8" ht="15.75" x14ac:dyDescent="0.25">
      <c r="A6" s="18" t="s">
        <v>13</v>
      </c>
      <c r="B6" s="33">
        <v>1</v>
      </c>
      <c r="C6" s="4"/>
      <c r="D6" s="5"/>
    </row>
    <row r="7" spans="1:8" ht="15.75" x14ac:dyDescent="0.25">
      <c r="A7" t="s">
        <v>4</v>
      </c>
      <c r="B7" s="32">
        <v>10</v>
      </c>
      <c r="C7" s="4"/>
      <c r="D7" s="5"/>
    </row>
    <row r="8" spans="1:8" ht="15.75" x14ac:dyDescent="0.25">
      <c r="A8" t="s">
        <v>2</v>
      </c>
      <c r="B8" s="32">
        <v>1</v>
      </c>
    </row>
    <row r="9" spans="1:8" ht="15.75" x14ac:dyDescent="0.25">
      <c r="A9" t="s">
        <v>24</v>
      </c>
      <c r="B9" s="32">
        <v>700</v>
      </c>
    </row>
    <row r="10" spans="1:8" ht="16.5" thickBot="1" x14ac:dyDescent="0.3">
      <c r="A10" t="s">
        <v>21</v>
      </c>
      <c r="B10" s="34">
        <f>VLOOKUP(B9,'absorption length'!A3:B21,2)</f>
        <v>4.398865788360057</v>
      </c>
    </row>
    <row r="11" spans="1:8" ht="17.25" thickTop="1" thickBot="1" x14ac:dyDescent="0.3">
      <c r="A11" s="10" t="s">
        <v>8</v>
      </c>
      <c r="B11" s="36">
        <f>H15*H13</f>
        <v>0.36695740675760646</v>
      </c>
    </row>
    <row r="12" spans="1:8" s="15" customFormat="1" ht="15.75" thickTop="1" x14ac:dyDescent="0.25">
      <c r="F12" s="17"/>
    </row>
    <row r="13" spans="1:8" x14ac:dyDescent="0.25">
      <c r="A13" s="10" t="s">
        <v>11</v>
      </c>
      <c r="B13" s="35">
        <f>H13</f>
        <v>0.63368999999999998</v>
      </c>
      <c r="E13" t="s">
        <v>10</v>
      </c>
      <c r="F13" s="2">
        <f>(B7-B8)/B7</f>
        <v>0.9</v>
      </c>
      <c r="H13" s="10">
        <f>0.636-0.231*(1-F13)^2</f>
        <v>0.63368999999999998</v>
      </c>
    </row>
    <row r="14" spans="1:8" x14ac:dyDescent="0.25">
      <c r="B14" s="3"/>
      <c r="F14" s="3" t="s">
        <v>6</v>
      </c>
      <c r="G14" s="7">
        <f>SUM(G17:G37)+1E-100</f>
        <v>9.3220915887331213</v>
      </c>
      <c r="H14">
        <f>SUM(H17:H37)+1E-100</f>
        <v>5.3982397622787195</v>
      </c>
    </row>
    <row r="15" spans="1:8" x14ac:dyDescent="0.25">
      <c r="A15" s="13" t="s">
        <v>25</v>
      </c>
      <c r="B15" s="35">
        <f>H15</f>
        <v>0.57908031806972882</v>
      </c>
      <c r="F15" s="11"/>
      <c r="G15" s="12"/>
      <c r="H15" s="10">
        <f>H14/G14</f>
        <v>0.57908031806972882</v>
      </c>
    </row>
    <row r="16" spans="1:8" x14ac:dyDescent="0.25">
      <c r="C16" s="6" t="s">
        <v>3</v>
      </c>
      <c r="D16" t="s">
        <v>14</v>
      </c>
      <c r="E16" t="s">
        <v>15</v>
      </c>
      <c r="F16" s="3" t="s">
        <v>22</v>
      </c>
      <c r="G16" s="7" t="s">
        <v>5</v>
      </c>
      <c r="H16" t="s">
        <v>7</v>
      </c>
    </row>
    <row r="17" spans="3:8" x14ac:dyDescent="0.25">
      <c r="C17" s="16">
        <v>0</v>
      </c>
      <c r="D17">
        <f t="shared" ref="D17:D36" si="0">MAX(0,C17-$B$4)</f>
        <v>0</v>
      </c>
      <c r="E17" s="3">
        <f t="shared" ref="E17:E37" si="1">SQRT($D$37^2-($D$37-D17)^2)/$B$7</f>
        <v>0</v>
      </c>
      <c r="F17" s="3">
        <f>_xlfn.NORM.DIST($E17*PI(),0,1,FALSE)/_xlfn.NORM.DIST(0,0,1,FALSE)</f>
        <v>1</v>
      </c>
      <c r="G17" s="7">
        <f t="shared" ref="G17:G37" si="2">$B$5*EXP(-($B$3-C17)/$B$10)+$B$6*EXP(-C17/$B$10)*EXP(-($B$3)/$B$10)</f>
        <v>0.20594088933506033</v>
      </c>
      <c r="H17">
        <f>F17*G17</f>
        <v>0.20594088933506033</v>
      </c>
    </row>
    <row r="18" spans="3:8" x14ac:dyDescent="0.25">
      <c r="C18" s="8">
        <f>C17+$B$3/20</f>
        <v>0.5</v>
      </c>
      <c r="D18">
        <f t="shared" si="0"/>
        <v>0</v>
      </c>
      <c r="E18" s="3">
        <f t="shared" si="1"/>
        <v>0</v>
      </c>
      <c r="F18" s="3">
        <f t="shared" ref="F18:F37" si="3">_xlfn.NORM.DIST($E18*PI(),0,1,FALSE)/_xlfn.NORM.DIST(0,0,1,FALSE)</f>
        <v>1</v>
      </c>
      <c r="G18" s="7">
        <f t="shared" si="2"/>
        <v>0.2072726884116608</v>
      </c>
      <c r="H18">
        <f t="shared" ref="H18:H37" si="4">F18*G18</f>
        <v>0.2072726884116608</v>
      </c>
    </row>
    <row r="19" spans="3:8" x14ac:dyDescent="0.25">
      <c r="C19" s="8">
        <f t="shared" ref="C19:C37" si="5">C18+$B$3/20</f>
        <v>1</v>
      </c>
      <c r="D19">
        <f t="shared" si="0"/>
        <v>0</v>
      </c>
      <c r="E19" s="3">
        <f t="shared" si="1"/>
        <v>0</v>
      </c>
      <c r="F19" s="3">
        <f t="shared" si="3"/>
        <v>1</v>
      </c>
      <c r="G19" s="7">
        <f t="shared" si="2"/>
        <v>0.21128531086357485</v>
      </c>
      <c r="H19">
        <f t="shared" si="4"/>
        <v>0.21128531086357485</v>
      </c>
    </row>
    <row r="20" spans="3:8" x14ac:dyDescent="0.25">
      <c r="C20" s="8">
        <f t="shared" si="5"/>
        <v>1.5</v>
      </c>
      <c r="D20">
        <f t="shared" si="0"/>
        <v>0</v>
      </c>
      <c r="E20" s="3">
        <f t="shared" si="1"/>
        <v>0</v>
      </c>
      <c r="F20" s="3">
        <f t="shared" si="3"/>
        <v>1</v>
      </c>
      <c r="G20" s="7">
        <f t="shared" si="2"/>
        <v>0.21803065514470799</v>
      </c>
      <c r="H20">
        <f t="shared" si="4"/>
        <v>0.21803065514470799</v>
      </c>
    </row>
    <row r="21" spans="3:8" x14ac:dyDescent="0.25">
      <c r="C21" s="8">
        <f t="shared" si="5"/>
        <v>2</v>
      </c>
      <c r="D21">
        <f t="shared" si="0"/>
        <v>0</v>
      </c>
      <c r="E21" s="3">
        <f t="shared" si="1"/>
        <v>0</v>
      </c>
      <c r="F21" s="3">
        <f t="shared" si="3"/>
        <v>1</v>
      </c>
      <c r="G21" s="7">
        <f t="shared" si="2"/>
        <v>0.22759596418495109</v>
      </c>
      <c r="H21">
        <f t="shared" si="4"/>
        <v>0.22759596418495109</v>
      </c>
    </row>
    <row r="22" spans="3:8" x14ac:dyDescent="0.25">
      <c r="C22" s="8">
        <f t="shared" si="5"/>
        <v>2.5</v>
      </c>
      <c r="D22">
        <f t="shared" si="0"/>
        <v>0</v>
      </c>
      <c r="E22" s="3">
        <f t="shared" si="1"/>
        <v>0</v>
      </c>
      <c r="F22" s="3">
        <f t="shared" si="3"/>
        <v>1</v>
      </c>
      <c r="G22" s="7">
        <f t="shared" si="2"/>
        <v>0.24010495377273569</v>
      </c>
      <c r="H22">
        <f t="shared" si="4"/>
        <v>0.24010495377273569</v>
      </c>
    </row>
    <row r="23" spans="3:8" x14ac:dyDescent="0.25">
      <c r="C23" s="8">
        <f t="shared" si="5"/>
        <v>3</v>
      </c>
      <c r="D23">
        <f t="shared" si="0"/>
        <v>0</v>
      </c>
      <c r="E23" s="3">
        <f t="shared" si="1"/>
        <v>0</v>
      </c>
      <c r="F23" s="3">
        <f t="shared" si="3"/>
        <v>1</v>
      </c>
      <c r="G23" s="7">
        <f t="shared" si="2"/>
        <v>0.25571941267022574</v>
      </c>
      <c r="H23">
        <f t="shared" si="4"/>
        <v>0.25571941267022574</v>
      </c>
    </row>
    <row r="24" spans="3:8" x14ac:dyDescent="0.25">
      <c r="C24" s="8">
        <f t="shared" si="5"/>
        <v>3.5</v>
      </c>
      <c r="D24">
        <f t="shared" si="0"/>
        <v>0</v>
      </c>
      <c r="E24" s="3">
        <f t="shared" si="1"/>
        <v>0</v>
      </c>
      <c r="F24" s="3">
        <f t="shared" si="3"/>
        <v>1</v>
      </c>
      <c r="G24" s="7">
        <f t="shared" si="2"/>
        <v>0.27464129515671393</v>
      </c>
      <c r="H24">
        <f t="shared" si="4"/>
        <v>0.27464129515671393</v>
      </c>
    </row>
    <row r="25" spans="3:8" x14ac:dyDescent="0.25">
      <c r="C25" s="8">
        <f t="shared" si="5"/>
        <v>4</v>
      </c>
      <c r="D25">
        <f t="shared" si="0"/>
        <v>0</v>
      </c>
      <c r="E25" s="3">
        <f t="shared" si="1"/>
        <v>0</v>
      </c>
      <c r="F25" s="3">
        <f t="shared" si="3"/>
        <v>1</v>
      </c>
      <c r="G25" s="7">
        <f t="shared" si="2"/>
        <v>0.29711533306476079</v>
      </c>
      <c r="H25">
        <f t="shared" si="4"/>
        <v>0.29711533306476079</v>
      </c>
    </row>
    <row r="26" spans="3:8" x14ac:dyDescent="0.25">
      <c r="C26" s="8">
        <f t="shared" si="5"/>
        <v>4.5</v>
      </c>
      <c r="D26">
        <f t="shared" si="0"/>
        <v>0</v>
      </c>
      <c r="E26" s="3">
        <f t="shared" si="1"/>
        <v>0</v>
      </c>
      <c r="F26" s="3">
        <f t="shared" si="3"/>
        <v>1</v>
      </c>
      <c r="G26" s="7">
        <f t="shared" si="2"/>
        <v>0.32343220109262616</v>
      </c>
      <c r="H26">
        <f t="shared" si="4"/>
        <v>0.32343220109262616</v>
      </c>
    </row>
    <row r="27" spans="3:8" x14ac:dyDescent="0.25">
      <c r="C27" s="8">
        <f t="shared" si="5"/>
        <v>5</v>
      </c>
      <c r="D27">
        <f t="shared" si="0"/>
        <v>0</v>
      </c>
      <c r="E27" s="3">
        <f t="shared" si="1"/>
        <v>0</v>
      </c>
      <c r="F27" s="3">
        <f t="shared" si="3"/>
        <v>1</v>
      </c>
      <c r="G27" s="7">
        <f t="shared" si="2"/>
        <v>0.35393227633251051</v>
      </c>
      <c r="H27">
        <f t="shared" si="4"/>
        <v>0.35393227633251051</v>
      </c>
    </row>
    <row r="28" spans="3:8" x14ac:dyDescent="0.25">
      <c r="C28" s="8">
        <f t="shared" si="5"/>
        <v>5.5</v>
      </c>
      <c r="D28">
        <f t="shared" si="0"/>
        <v>0.5</v>
      </c>
      <c r="E28" s="3">
        <f t="shared" si="1"/>
        <v>0.21794494717703369</v>
      </c>
      <c r="F28" s="3">
        <f t="shared" si="3"/>
        <v>0.79104287865283562</v>
      </c>
      <c r="G28" s="7">
        <f t="shared" si="2"/>
        <v>0.38901004063958972</v>
      </c>
      <c r="H28">
        <f t="shared" si="4"/>
        <v>0.30772362237239764</v>
      </c>
    </row>
    <row r="29" spans="3:8" x14ac:dyDescent="0.25">
      <c r="C29" s="8">
        <f t="shared" si="5"/>
        <v>6</v>
      </c>
      <c r="D29">
        <f t="shared" si="0"/>
        <v>1</v>
      </c>
      <c r="E29" s="3">
        <f t="shared" si="1"/>
        <v>0.3</v>
      </c>
      <c r="F29" s="3">
        <f t="shared" si="3"/>
        <v>0.64138062595515377</v>
      </c>
      <c r="G29" s="7">
        <f t="shared" si="2"/>
        <v>0.42911918278120098</v>
      </c>
      <c r="H29">
        <f t="shared" si="4"/>
        <v>0.27522873006157073</v>
      </c>
    </row>
    <row r="30" spans="3:8" x14ac:dyDescent="0.25">
      <c r="C30" s="8">
        <f t="shared" si="5"/>
        <v>6.5</v>
      </c>
      <c r="D30">
        <f t="shared" si="0"/>
        <v>1.5</v>
      </c>
      <c r="E30" s="3">
        <f t="shared" si="1"/>
        <v>0.35707142142714254</v>
      </c>
      <c r="F30" s="3">
        <f t="shared" si="3"/>
        <v>0.53302482465165912</v>
      </c>
      <c r="G30" s="7">
        <f t="shared" si="2"/>
        <v>0.47477846635635473</v>
      </c>
      <c r="H30">
        <f t="shared" si="4"/>
        <v>0.2530687087779796</v>
      </c>
    </row>
    <row r="31" spans="3:8" x14ac:dyDescent="0.25">
      <c r="C31" s="8">
        <f t="shared" si="5"/>
        <v>7</v>
      </c>
      <c r="D31">
        <f t="shared" si="0"/>
        <v>2</v>
      </c>
      <c r="E31" s="3">
        <f t="shared" si="1"/>
        <v>0.4</v>
      </c>
      <c r="F31" s="3">
        <f t="shared" si="3"/>
        <v>0.4540407387272451</v>
      </c>
      <c r="G31" s="7">
        <f t="shared" si="2"/>
        <v>0.52657843938006599</v>
      </c>
      <c r="H31">
        <f t="shared" si="4"/>
        <v>0.23908806361396501</v>
      </c>
    </row>
    <row r="32" spans="3:8" x14ac:dyDescent="0.25">
      <c r="C32" s="8">
        <f t="shared" si="5"/>
        <v>7.5</v>
      </c>
      <c r="D32">
        <f t="shared" si="0"/>
        <v>2.5</v>
      </c>
      <c r="E32" s="3">
        <f t="shared" si="1"/>
        <v>0.43301270189221935</v>
      </c>
      <c r="F32" s="3">
        <f t="shared" si="3"/>
        <v>0.39642222436253027</v>
      </c>
      <c r="G32" s="7">
        <f t="shared" si="2"/>
        <v>0.58518907231292339</v>
      </c>
      <c r="H32">
        <f t="shared" si="4"/>
        <v>0.23198195371893468</v>
      </c>
    </row>
    <row r="33" spans="3:8" x14ac:dyDescent="0.25">
      <c r="C33" s="8">
        <f t="shared" si="5"/>
        <v>8</v>
      </c>
      <c r="D33">
        <f t="shared" si="0"/>
        <v>3</v>
      </c>
      <c r="E33" s="3">
        <f t="shared" si="1"/>
        <v>0.45825756949558399</v>
      </c>
      <c r="F33" s="3">
        <f t="shared" si="3"/>
        <v>0.35476188461766323</v>
      </c>
      <c r="G33" s="7">
        <f t="shared" si="2"/>
        <v>0.6513684233246374</v>
      </c>
      <c r="H33">
        <f t="shared" si="4"/>
        <v>0.23108068943908422</v>
      </c>
    </row>
    <row r="34" spans="3:8" x14ac:dyDescent="0.25">
      <c r="C34" s="8">
        <f>C33+$B$3/20</f>
        <v>8.5</v>
      </c>
      <c r="D34">
        <f t="shared" si="0"/>
        <v>3.5</v>
      </c>
      <c r="E34" s="3">
        <f t="shared" si="1"/>
        <v>0.47696960070847283</v>
      </c>
      <c r="F34" s="3">
        <f t="shared" si="3"/>
        <v>0.32541060286748574</v>
      </c>
      <c r="G34" s="7">
        <f t="shared" si="2"/>
        <v>0.72597244286634954</v>
      </c>
      <c r="H34">
        <f t="shared" si="4"/>
        <v>0.23623913029832017</v>
      </c>
    </row>
    <row r="35" spans="3:8" x14ac:dyDescent="0.25">
      <c r="C35" s="8">
        <f t="shared" si="5"/>
        <v>9</v>
      </c>
      <c r="D35">
        <f t="shared" si="0"/>
        <v>4</v>
      </c>
      <c r="E35" s="3">
        <f t="shared" si="1"/>
        <v>0.4898979485566356</v>
      </c>
      <c r="F35" s="3">
        <f t="shared" si="3"/>
        <v>0.30594420565033942</v>
      </c>
      <c r="G35" s="7">
        <f t="shared" si="2"/>
        <v>0.80996604436207331</v>
      </c>
      <c r="H35">
        <f t="shared" si="4"/>
        <v>0.24780441804610209</v>
      </c>
    </row>
    <row r="36" spans="3:8" x14ac:dyDescent="0.25">
      <c r="C36" s="8">
        <f>C35+$B$3/20</f>
        <v>9.5</v>
      </c>
      <c r="D36">
        <f t="shared" si="0"/>
        <v>4.5</v>
      </c>
      <c r="E36" s="3">
        <f t="shared" si="1"/>
        <v>0.49749371855330998</v>
      </c>
      <c r="F36" s="3">
        <f t="shared" si="3"/>
        <v>0.29482788174310071</v>
      </c>
      <c r="G36" s="7">
        <f t="shared" si="2"/>
        <v>0.9044355842053694</v>
      </c>
      <c r="H36">
        <f t="shared" si="4"/>
        <v>0.26665282746435287</v>
      </c>
    </row>
    <row r="37" spans="3:8" x14ac:dyDescent="0.25">
      <c r="C37" s="9">
        <f t="shared" si="5"/>
        <v>10</v>
      </c>
      <c r="D37" s="1">
        <f>MAX(0,C37-$B$4)</f>
        <v>5</v>
      </c>
      <c r="E37" s="3">
        <f t="shared" si="1"/>
        <v>0.5</v>
      </c>
      <c r="F37" s="3">
        <f t="shared" si="3"/>
        <v>0.29121293321402086</v>
      </c>
      <c r="G37" s="7">
        <f t="shared" si="2"/>
        <v>1.0106029124750289</v>
      </c>
      <c r="H37">
        <f t="shared" si="4"/>
        <v>0.29430063845648557</v>
      </c>
    </row>
  </sheetData>
  <sheetProtection sheet="1" objects="1" scenarios="1" selectLockedCells="1"/>
  <conditionalFormatting sqref="B8:B9">
    <cfRule type="expression" dxfId="0" priority="1">
      <formula>$B$8&gt;$B$7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H30" sqref="H30"/>
    </sheetView>
  </sheetViews>
  <sheetFormatPr defaultRowHeight="15" x14ac:dyDescent="0.25"/>
  <cols>
    <col min="2" max="2" width="12.5703125" style="25" customWidth="1"/>
  </cols>
  <sheetData>
    <row r="1" spans="1:2" x14ac:dyDescent="0.25">
      <c r="A1" t="s">
        <v>16</v>
      </c>
      <c r="B1" s="25" t="s">
        <v>17</v>
      </c>
    </row>
    <row r="2" spans="1:2" x14ac:dyDescent="0.25">
      <c r="A2" t="s">
        <v>19</v>
      </c>
      <c r="B2" s="25" t="s">
        <v>18</v>
      </c>
    </row>
    <row r="3" spans="1:2" x14ac:dyDescent="0.25">
      <c r="A3">
        <v>200</v>
      </c>
      <c r="B3" s="25">
        <v>5.4630347249713749E-3</v>
      </c>
    </row>
    <row r="4" spans="1:2" x14ac:dyDescent="0.25">
      <c r="A4">
        <v>250</v>
      </c>
      <c r="B4" s="25">
        <v>5.477524197977846E-3</v>
      </c>
    </row>
    <row r="5" spans="1:2" x14ac:dyDescent="0.25">
      <c r="A5">
        <v>300</v>
      </c>
      <c r="B5" s="25">
        <v>5.669232333180908E-3</v>
      </c>
    </row>
    <row r="6" spans="1:2" x14ac:dyDescent="0.25">
      <c r="A6">
        <v>350</v>
      </c>
      <c r="B6" s="25">
        <v>9.3235297879516212E-3</v>
      </c>
    </row>
    <row r="7" spans="1:2" x14ac:dyDescent="0.25">
      <c r="A7" s="19">
        <v>400</v>
      </c>
      <c r="B7" s="26">
        <v>8.0701528553068461E-2</v>
      </c>
    </row>
    <row r="8" spans="1:2" x14ac:dyDescent="0.25">
      <c r="A8" s="20">
        <v>450</v>
      </c>
      <c r="B8" s="27">
        <v>0.23343186908660021</v>
      </c>
    </row>
    <row r="9" spans="1:2" x14ac:dyDescent="0.25">
      <c r="A9" s="21">
        <v>500</v>
      </c>
      <c r="B9" s="28">
        <v>0.54295875378011282</v>
      </c>
    </row>
    <row r="10" spans="1:2" x14ac:dyDescent="0.25">
      <c r="A10" s="22">
        <v>550</v>
      </c>
      <c r="B10" s="29">
        <v>1.0630568398868832</v>
      </c>
    </row>
    <row r="11" spans="1:2" x14ac:dyDescent="0.25">
      <c r="A11" s="23">
        <v>600</v>
      </c>
      <c r="B11" s="30">
        <v>1.880798957783046</v>
      </c>
    </row>
    <row r="12" spans="1:2" x14ac:dyDescent="0.25">
      <c r="A12" s="14">
        <v>650</v>
      </c>
      <c r="B12" s="31">
        <v>3.0076597258129203</v>
      </c>
    </row>
    <row r="13" spans="1:2" x14ac:dyDescent="0.25">
      <c r="A13">
        <v>700</v>
      </c>
      <c r="B13" s="25">
        <v>4.398865788360057</v>
      </c>
    </row>
    <row r="14" spans="1:2" x14ac:dyDescent="0.25">
      <c r="A14">
        <v>750</v>
      </c>
      <c r="B14" s="25">
        <v>6.3681871606464773</v>
      </c>
    </row>
    <row r="15" spans="1:2" x14ac:dyDescent="0.25">
      <c r="A15">
        <v>800</v>
      </c>
      <c r="B15" s="25">
        <v>9.0354534837895653</v>
      </c>
    </row>
    <row r="16" spans="1:2" x14ac:dyDescent="0.25">
      <c r="A16">
        <v>850</v>
      </c>
      <c r="B16" s="25">
        <v>14.5492988691029</v>
      </c>
    </row>
    <row r="17" spans="1:2" x14ac:dyDescent="0.25">
      <c r="A17">
        <v>900</v>
      </c>
      <c r="B17" s="25">
        <v>18.367563316862647</v>
      </c>
    </row>
    <row r="18" spans="1:2" x14ac:dyDescent="0.25">
      <c r="A18">
        <v>950</v>
      </c>
      <c r="B18" s="25">
        <v>24.003970222756536</v>
      </c>
    </row>
    <row r="19" spans="1:2" x14ac:dyDescent="0.25">
      <c r="A19">
        <v>1000</v>
      </c>
      <c r="B19" s="25">
        <v>33.16293129971077</v>
      </c>
    </row>
    <row r="20" spans="1:2" x14ac:dyDescent="0.25">
      <c r="A20">
        <v>1050</v>
      </c>
      <c r="B20" s="25">
        <v>50.647532559005015</v>
      </c>
    </row>
    <row r="21" spans="1:2" x14ac:dyDescent="0.25">
      <c r="A21">
        <v>1100</v>
      </c>
      <c r="B21" s="25">
        <v>97.26872128265876</v>
      </c>
    </row>
  </sheetData>
  <sheetProtection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G15" sqref="G15"/>
    </sheetView>
  </sheetViews>
  <sheetFormatPr defaultColWidth="9.140625" defaultRowHeight="15" x14ac:dyDescent="0.25"/>
  <cols>
    <col min="1" max="1" width="11.140625" style="24" customWidth="1"/>
    <col min="2" max="2" width="15.28515625" style="24" customWidth="1"/>
    <col min="3" max="16384" width="9.140625" style="24"/>
  </cols>
  <sheetData>
    <row r="1" spans="1:2" x14ac:dyDescent="0.25">
      <c r="A1" s="24" t="s">
        <v>20</v>
      </c>
    </row>
    <row r="2" spans="1:2" x14ac:dyDescent="0.25">
      <c r="A2" s="24" t="s">
        <v>26</v>
      </c>
    </row>
    <row r="3" spans="1:2" x14ac:dyDescent="0.25">
      <c r="A3" s="24">
        <v>20170421</v>
      </c>
      <c r="B3" s="24" t="s">
        <v>23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combined MTF</vt:lpstr>
      <vt:lpstr>absorption length</vt:lpstr>
      <vt:lpstr>history record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2017-05-22T09:28:04Z</dcterms:modified>
</cp:coreProperties>
</file>